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1"/>
  </bookViews>
  <sheets>
    <sheet name="Spending" sheetId="1" r:id="rId1"/>
    <sheet name="Fund Allocation" sheetId="2" r:id="rId2"/>
  </sheets>
  <definedNames>
    <definedName name="_xlfn.IFERROR" hidden="1">#NAME?</definedName>
    <definedName name="_xlnm.Print_Area" localSheetId="1">'Fund Allocation'!$B$3:$P$52</definedName>
    <definedName name="_xlnm.Print_Area" localSheetId="0">'Spending'!$A$1:$F$22</definedName>
  </definedNames>
  <calcPr fullCalcOnLoad="1"/>
</workbook>
</file>

<file path=xl/sharedStrings.xml><?xml version="1.0" encoding="utf-8"?>
<sst xmlns="http://schemas.openxmlformats.org/spreadsheetml/2006/main" count="57" uniqueCount="38">
  <si>
    <t>Monthly Contribution</t>
  </si>
  <si>
    <t>APY</t>
  </si>
  <si>
    <t>Annual Interest</t>
  </si>
  <si>
    <t>Balance</t>
  </si>
  <si>
    <t>Account</t>
  </si>
  <si>
    <t>Total</t>
  </si>
  <si>
    <t>Annual Rate (APR)</t>
  </si>
  <si>
    <t>Compound Frequency</t>
  </si>
  <si>
    <t>Monthly</t>
  </si>
  <si>
    <t>Quarterly</t>
  </si>
  <si>
    <t>Yearly</t>
  </si>
  <si>
    <t>1 - Year</t>
  </si>
  <si>
    <t>6 Mos</t>
  </si>
  <si>
    <t>3 Mos</t>
  </si>
  <si>
    <t>Food</t>
  </si>
  <si>
    <t>Utilities</t>
  </si>
  <si>
    <t>Auto</t>
  </si>
  <si>
    <t>Other</t>
  </si>
  <si>
    <t>Monthly Avg</t>
  </si>
  <si>
    <t>Emergency Fund</t>
  </si>
  <si>
    <t>Months Covered</t>
  </si>
  <si>
    <t>Current Emergency Fund Allocation</t>
  </si>
  <si>
    <t>Adjusted Emergency Fund Allocation</t>
  </si>
  <si>
    <t>Housing</t>
  </si>
  <si>
    <t>Medical</t>
  </si>
  <si>
    <t>Children</t>
  </si>
  <si>
    <t>Clothing</t>
  </si>
  <si>
    <t>Gifts</t>
  </si>
  <si>
    <t>Pet Care</t>
  </si>
  <si>
    <t>Debt Service</t>
  </si>
  <si>
    <t>Category</t>
  </si>
  <si>
    <t>Spending Analysis</t>
  </si>
  <si>
    <t>Date of Analysis</t>
  </si>
  <si>
    <t>Rewards Checking</t>
  </si>
  <si>
    <t>Money Market</t>
  </si>
  <si>
    <t>Savings</t>
  </si>
  <si>
    <t>Money Market (new)</t>
  </si>
  <si>
    <t>CD's (new)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</si>
</sst>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</numFmts>
  <fonts count="38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/>
      </left>
      <right style="hair">
        <color theme="4"/>
      </right>
      <top style="medium"/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thin"/>
    </border>
    <border>
      <left style="medium"/>
      <right style="hair">
        <color theme="4"/>
      </right>
      <top style="medium"/>
      <bottom style="hair">
        <color theme="4"/>
      </bottom>
    </border>
    <border>
      <left style="medium"/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>
        <color indexed="63"/>
      </top>
      <bottom style="medium"/>
    </border>
    <border>
      <left style="hair">
        <color theme="4"/>
      </left>
      <right style="medium"/>
      <top style="medium"/>
      <bottom style="hair">
        <color theme="4"/>
      </bottom>
    </border>
    <border>
      <left style="hair">
        <color theme="4"/>
      </left>
      <right style="medium"/>
      <top style="hair">
        <color theme="4"/>
      </top>
      <bottom style="hair">
        <color theme="4"/>
      </bottom>
    </border>
    <border>
      <left style="hair">
        <color theme="4"/>
      </left>
      <right style="medium"/>
      <top style="hair">
        <color theme="4"/>
      </top>
      <bottom style="thin"/>
    </border>
    <border>
      <left style="hair">
        <color theme="4"/>
      </left>
      <right style="medium"/>
      <top>
        <color indexed="63"/>
      </top>
      <bottom style="medium"/>
    </border>
    <border>
      <left style="medium"/>
      <right style="hair">
        <color theme="4"/>
      </right>
      <top style="hair">
        <color theme="4"/>
      </top>
      <bottom style="medium"/>
    </border>
    <border>
      <left style="medium"/>
      <right style="hair">
        <color theme="4"/>
      </right>
      <top>
        <color indexed="63"/>
      </top>
      <bottom style="medium"/>
    </border>
    <border>
      <left style="medium"/>
      <right style="hair">
        <color theme="4"/>
      </right>
      <top style="hair">
        <color theme="4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theme="4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theme="4"/>
      </left>
      <right style="hair">
        <color theme="4"/>
      </right>
      <top style="hair">
        <color theme="4"/>
      </top>
      <bottom style="medium"/>
    </border>
    <border>
      <left style="hair">
        <color theme="4"/>
      </left>
      <right style="medium"/>
      <top style="hair">
        <color theme="4"/>
      </top>
      <bottom style="medium"/>
    </border>
    <border>
      <left style="hair">
        <color theme="4"/>
      </left>
      <right style="hair">
        <color theme="4"/>
      </right>
      <top style="medium"/>
      <bottom>
        <color indexed="63"/>
      </bottom>
    </border>
    <border>
      <left style="hair">
        <color theme="4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0" fontId="0" fillId="0" borderId="0" xfId="0" applyAlignment="1">
      <alignment/>
    </xf>
    <xf numFmtId="166" fontId="0" fillId="0" borderId="10" xfId="42" applyNumberFormat="1" applyFont="1" applyBorder="1" applyAlignment="1">
      <alignment/>
    </xf>
    <xf numFmtId="167" fontId="0" fillId="0" borderId="10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7" fontId="0" fillId="0" borderId="11" xfId="57" applyNumberFormat="1" applyFont="1" applyBorder="1" applyAlignment="1">
      <alignment horizontal="center"/>
    </xf>
    <xf numFmtId="10" fontId="0" fillId="0" borderId="11" xfId="57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7" fontId="0" fillId="0" borderId="12" xfId="57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35" fillId="2" borderId="10" xfId="42" applyNumberFormat="1" applyFont="1" applyFill="1" applyBorder="1" applyAlignment="1">
      <alignment/>
    </xf>
    <xf numFmtId="43" fontId="35" fillId="2" borderId="11" xfId="42" applyNumberFormat="1" applyFont="1" applyFill="1" applyBorder="1" applyAlignment="1">
      <alignment/>
    </xf>
    <xf numFmtId="43" fontId="35" fillId="2" borderId="12" xfId="42" applyNumberFormat="1" applyFont="1" applyFill="1" applyBorder="1" applyAlignment="1">
      <alignment/>
    </xf>
    <xf numFmtId="43" fontId="35" fillId="2" borderId="15" xfId="42" applyNumberFormat="1" applyFont="1" applyFill="1" applyBorder="1" applyAlignment="1">
      <alignment/>
    </xf>
    <xf numFmtId="167" fontId="35" fillId="2" borderId="16" xfId="57" applyNumberFormat="1" applyFont="1" applyFill="1" applyBorder="1" applyAlignment="1">
      <alignment horizontal="center"/>
    </xf>
    <xf numFmtId="167" fontId="35" fillId="2" borderId="17" xfId="57" applyNumberFormat="1" applyFont="1" applyFill="1" applyBorder="1" applyAlignment="1">
      <alignment horizontal="center"/>
    </xf>
    <xf numFmtId="167" fontId="35" fillId="2" borderId="18" xfId="57" applyNumberFormat="1" applyFont="1" applyFill="1" applyBorder="1" applyAlignment="1">
      <alignment horizontal="center"/>
    </xf>
    <xf numFmtId="167" fontId="35" fillId="2" borderId="19" xfId="57" applyNumberFormat="1" applyFont="1" applyFill="1" applyBorder="1" applyAlignment="1">
      <alignment horizontal="center"/>
    </xf>
    <xf numFmtId="166" fontId="35" fillId="2" borderId="15" xfId="42" applyNumberFormat="1" applyFont="1" applyFill="1" applyBorder="1" applyAlignment="1">
      <alignment/>
    </xf>
    <xf numFmtId="167" fontId="35" fillId="2" borderId="15" xfId="57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/>
    </xf>
    <xf numFmtId="0" fontId="0" fillId="2" borderId="15" xfId="0" applyFill="1" applyBorder="1" applyAlignment="1">
      <alignment/>
    </xf>
    <xf numFmtId="10" fontId="0" fillId="0" borderId="12" xfId="57" applyNumberFormat="1" applyFont="1" applyBorder="1" applyAlignment="1">
      <alignment/>
    </xf>
    <xf numFmtId="0" fontId="35" fillId="2" borderId="21" xfId="0" applyFont="1" applyFill="1" applyBorder="1" applyAlignment="1">
      <alignment/>
    </xf>
    <xf numFmtId="0" fontId="0" fillId="0" borderId="22" xfId="0" applyBorder="1" applyAlignment="1">
      <alignment/>
    </xf>
    <xf numFmtId="0" fontId="35" fillId="2" borderId="23" xfId="0" applyFont="1" applyFill="1" applyBorder="1" applyAlignment="1">
      <alignment horizontal="center" wrapText="1"/>
    </xf>
    <xf numFmtId="0" fontId="35" fillId="2" borderId="24" xfId="0" applyFont="1" applyFill="1" applyBorder="1" applyAlignment="1">
      <alignment horizontal="center" wrapText="1"/>
    </xf>
    <xf numFmtId="0" fontId="35" fillId="2" borderId="25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2" borderId="23" xfId="0" applyFont="1" applyFill="1" applyBorder="1" applyAlignment="1">
      <alignment/>
    </xf>
    <xf numFmtId="0" fontId="35" fillId="2" borderId="24" xfId="0" applyFont="1" applyFill="1" applyBorder="1" applyAlignment="1">
      <alignment horizontal="center"/>
    </xf>
    <xf numFmtId="0" fontId="35" fillId="2" borderId="25" xfId="0" applyFont="1" applyFill="1" applyBorder="1" applyAlignment="1">
      <alignment horizontal="center"/>
    </xf>
    <xf numFmtId="0" fontId="35" fillId="2" borderId="26" xfId="0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35" fillId="2" borderId="19" xfId="42" applyNumberFormat="1" applyFont="1" applyFill="1" applyBorder="1" applyAlignment="1">
      <alignment/>
    </xf>
    <xf numFmtId="0" fontId="35" fillId="0" borderId="14" xfId="0" applyFont="1" applyBorder="1" applyAlignment="1">
      <alignment/>
    </xf>
    <xf numFmtId="0" fontId="37" fillId="20" borderId="27" xfId="0" applyFont="1" applyFill="1" applyBorder="1" applyAlignment="1">
      <alignment horizontal="center"/>
    </xf>
    <xf numFmtId="0" fontId="37" fillId="20" borderId="28" xfId="0" applyFont="1" applyFill="1" applyBorder="1" applyAlignment="1">
      <alignment horizontal="center"/>
    </xf>
    <xf numFmtId="0" fontId="37" fillId="20" borderId="29" xfId="0" applyFont="1" applyFill="1" applyBorder="1" applyAlignment="1">
      <alignment horizontal="center"/>
    </xf>
    <xf numFmtId="43" fontId="35" fillId="2" borderId="30" xfId="42" applyFont="1" applyFill="1" applyBorder="1" applyAlignment="1">
      <alignment horizontal="center"/>
    </xf>
    <xf numFmtId="43" fontId="35" fillId="2" borderId="31" xfId="42" applyFont="1" applyFill="1" applyBorder="1" applyAlignment="1">
      <alignment horizontal="center"/>
    </xf>
    <xf numFmtId="166" fontId="35" fillId="0" borderId="11" xfId="42" applyNumberFormat="1" applyFont="1" applyBorder="1" applyAlignment="1">
      <alignment horizontal="center"/>
    </xf>
    <xf numFmtId="166" fontId="35" fillId="0" borderId="17" xfId="42" applyNumberFormat="1" applyFont="1" applyBorder="1" applyAlignment="1">
      <alignment horizontal="center"/>
    </xf>
    <xf numFmtId="166" fontId="35" fillId="2" borderId="32" xfId="42" applyNumberFormat="1" applyFont="1" applyFill="1" applyBorder="1" applyAlignment="1">
      <alignment horizontal="center"/>
    </xf>
    <xf numFmtId="166" fontId="35" fillId="2" borderId="33" xfId="42" applyNumberFormat="1" applyFont="1" applyFill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Account Balance / Annual Interest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7825"/>
          <c:w val="0.41775"/>
          <c:h val="0.78"/>
        </c:manualLayout>
      </c:layout>
      <c:doughnutChart>
        <c:varyColors val="1"/>
        <c:ser>
          <c:idx val="1"/>
          <c:order val="0"/>
          <c:tx>
            <c:strRef>
              <c:f>'Fund Allocation'!$G$6</c:f>
              <c:strCache>
                <c:ptCount val="1"/>
                <c:pt idx="0">
                  <c:v>Annual Interest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'Fund Allocation'!$J$7:$J$11</c:f>
              <c:strCache/>
            </c:strRef>
          </c:cat>
          <c:val>
            <c:numRef>
              <c:f>'Fund Allocation'!$O$7:$O$11</c:f>
              <c:numCache/>
            </c:numRef>
          </c:val>
        </c:ser>
        <c:ser>
          <c:idx val="0"/>
          <c:order val="1"/>
          <c:tx>
            <c:strRef>
              <c:f>'Fund Allocation'!$C$6</c:f>
              <c:strCache>
                <c:ptCount val="1"/>
                <c:pt idx="0">
                  <c:v>Balance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'Fund Allocation'!$J$7:$J$11</c:f>
              <c:strCache/>
            </c:strRef>
          </c:cat>
          <c:val>
            <c:numRef>
              <c:f>'Fund Allocation'!$K$7:$K$11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69"/>
          <c:w val="0.265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Account Balance / Annual Interest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7825"/>
          <c:w val="0.41725"/>
          <c:h val="0.78"/>
        </c:manualLayout>
      </c:layout>
      <c:doughnutChart>
        <c:varyColors val="1"/>
        <c:ser>
          <c:idx val="1"/>
          <c:order val="0"/>
          <c:tx>
            <c:strRef>
              <c:f>'Fund Allocation'!$G$6</c:f>
              <c:strCache>
                <c:ptCount val="1"/>
                <c:pt idx="0">
                  <c:v>Annual Interest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'Fund Allocation'!$G$7:$G$11</c:f>
              <c:numCache/>
            </c:numRef>
          </c:val>
        </c:ser>
        <c:ser>
          <c:idx val="0"/>
          <c:order val="1"/>
          <c:tx>
            <c:strRef>
              <c:f>'Fund Allocation'!$C$6</c:f>
              <c:strCache>
                <c:ptCount val="1"/>
                <c:pt idx="0">
                  <c:v>Balance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'Fund Allocation'!$B$7:$B$11</c:f>
              <c:strCache/>
            </c:strRef>
          </c:cat>
          <c:val>
            <c:numRef>
              <c:f>'Fund Allocation'!$C$7:$C$11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366"/>
          <c:w val="0.234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85"/>
          <c:w val="0.9782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tx>
            <c:v>Original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'Fund Allocation'!$C$34:$M$34</c:f>
              <c:numCache/>
            </c:numRef>
          </c:cat>
          <c:val>
            <c:numRef>
              <c:f>'Fund Allocation'!$C$35:$M$35</c:f>
              <c:numCache/>
            </c:numRef>
          </c:val>
        </c:ser>
        <c:ser>
          <c:idx val="1"/>
          <c:order val="1"/>
          <c:tx>
            <c:v>Adjusted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'Fund Allocation'!$C$34:$M$34</c:f>
              <c:numCache/>
            </c:numRef>
          </c:cat>
          <c:val>
            <c:numRef>
              <c:f>'Fund Allocation'!$C$36:$M$36</c:f>
              <c:numCache/>
            </c:numRef>
          </c:val>
        </c:ser>
        <c:axId val="60151721"/>
        <c:axId val="4494578"/>
      </c:bar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17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hyperlink" Target="http://www.spreadsheetshoppe.com/" TargetMode="External" /><Relationship Id="rId6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3467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15</xdr:col>
      <xdr:colOff>714375</xdr:colOff>
      <xdr:row>31</xdr:row>
      <xdr:rowOff>0</xdr:rowOff>
    </xdr:to>
    <xdr:graphicFrame>
      <xdr:nvGraphicFramePr>
        <xdr:cNvPr id="1" name="Chart 8"/>
        <xdr:cNvGraphicFramePr/>
      </xdr:nvGraphicFramePr>
      <xdr:xfrm>
        <a:off x="5753100" y="2152650"/>
        <a:ext cx="538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13</xdr:row>
      <xdr:rowOff>0</xdr:rowOff>
    </xdr:from>
    <xdr:to>
      <xdr:col>8</xdr:col>
      <xdr:colOff>0</xdr:colOff>
      <xdr:row>31</xdr:row>
      <xdr:rowOff>0</xdr:rowOff>
    </xdr:to>
    <xdr:graphicFrame>
      <xdr:nvGraphicFramePr>
        <xdr:cNvPr id="2" name="Chart 8"/>
        <xdr:cNvGraphicFramePr/>
      </xdr:nvGraphicFramePr>
      <xdr:xfrm>
        <a:off x="209550" y="2152650"/>
        <a:ext cx="5391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142875</xdr:rowOff>
    </xdr:from>
    <xdr:to>
      <xdr:col>15</xdr:col>
      <xdr:colOff>714375</xdr:colOff>
      <xdr:row>49</xdr:row>
      <xdr:rowOff>142875</xdr:rowOff>
    </xdr:to>
    <xdr:graphicFrame>
      <xdr:nvGraphicFramePr>
        <xdr:cNvPr id="3" name="Chart 3"/>
        <xdr:cNvGraphicFramePr/>
      </xdr:nvGraphicFramePr>
      <xdr:xfrm>
        <a:off x="209550" y="5038725"/>
        <a:ext cx="10925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9525</xdr:rowOff>
    </xdr:to>
    <xdr:pic>
      <xdr:nvPicPr>
        <xdr:cNvPr id="4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showGridLines="0" workbookViewId="0" topLeftCell="A1">
      <selection activeCell="I1" sqref="I1"/>
    </sheetView>
  </sheetViews>
  <sheetFormatPr defaultColWidth="9.33203125" defaultRowHeight="12"/>
  <cols>
    <col min="1" max="1" width="3.33203125" style="0" customWidth="1"/>
    <col min="2" max="2" width="17.16015625" style="0" customWidth="1"/>
    <col min="3" max="3" width="10.5" style="0" bestFit="1" customWidth="1"/>
    <col min="4" max="4" width="11.16015625" style="0" customWidth="1"/>
    <col min="5" max="5" width="11" style="0" customWidth="1"/>
  </cols>
  <sheetData>
    <row r="2" spans="2:4" ht="12">
      <c r="B2" s="37" t="s">
        <v>32</v>
      </c>
      <c r="C2" s="59">
        <v>40908</v>
      </c>
      <c r="D2" s="60"/>
    </row>
    <row r="3" ht="12.75" thickBot="1"/>
    <row r="4" spans="2:5" ht="12.75">
      <c r="B4" s="50" t="s">
        <v>31</v>
      </c>
      <c r="C4" s="51"/>
      <c r="D4" s="51"/>
      <c r="E4" s="52"/>
    </row>
    <row r="5" spans="2:5" ht="12.75" thickBot="1">
      <c r="B5" s="38" t="s">
        <v>30</v>
      </c>
      <c r="C5" s="39" t="s">
        <v>11</v>
      </c>
      <c r="D5" s="39" t="s">
        <v>12</v>
      </c>
      <c r="E5" s="40" t="s">
        <v>13</v>
      </c>
    </row>
    <row r="6" spans="2:5" ht="12">
      <c r="B6" s="15" t="s">
        <v>23</v>
      </c>
      <c r="C6" s="7">
        <v>12000</v>
      </c>
      <c r="D6" s="42">
        <f>C6/2</f>
        <v>6000</v>
      </c>
      <c r="E6" s="43">
        <f>D6/2</f>
        <v>3000</v>
      </c>
    </row>
    <row r="7" spans="2:5" ht="12">
      <c r="B7" s="16" t="s">
        <v>14</v>
      </c>
      <c r="C7" s="10">
        <f>700*12</f>
        <v>8400</v>
      </c>
      <c r="D7" s="44">
        <f>C7/2</f>
        <v>4200</v>
      </c>
      <c r="E7" s="45">
        <f>D7/2</f>
        <v>2100</v>
      </c>
    </row>
    <row r="8" spans="2:5" ht="12">
      <c r="B8" s="16" t="s">
        <v>15</v>
      </c>
      <c r="C8" s="10">
        <v>4000</v>
      </c>
      <c r="D8" s="44">
        <f aca="true" t="shared" si="0" ref="D8:D15">C8/2</f>
        <v>2000</v>
      </c>
      <c r="E8" s="45">
        <f aca="true" t="shared" si="1" ref="E8:E15">D8/2</f>
        <v>1000</v>
      </c>
    </row>
    <row r="9" spans="2:5" ht="12">
      <c r="B9" s="16" t="s">
        <v>24</v>
      </c>
      <c r="C9" s="10">
        <v>1500</v>
      </c>
      <c r="D9" s="44">
        <f t="shared" si="0"/>
        <v>750</v>
      </c>
      <c r="E9" s="45">
        <f t="shared" si="1"/>
        <v>375</v>
      </c>
    </row>
    <row r="10" spans="2:5" ht="12">
      <c r="B10" s="16" t="s">
        <v>16</v>
      </c>
      <c r="C10" s="10">
        <f>250*12</f>
        <v>3000</v>
      </c>
      <c r="D10" s="44">
        <f t="shared" si="0"/>
        <v>1500</v>
      </c>
      <c r="E10" s="45">
        <f t="shared" si="1"/>
        <v>750</v>
      </c>
    </row>
    <row r="11" spans="2:5" ht="12">
      <c r="B11" s="16" t="s">
        <v>25</v>
      </c>
      <c r="C11" s="10">
        <v>1800</v>
      </c>
      <c r="D11" s="44">
        <f t="shared" si="0"/>
        <v>900</v>
      </c>
      <c r="E11" s="45">
        <f t="shared" si="1"/>
        <v>450</v>
      </c>
    </row>
    <row r="12" spans="2:5" ht="12">
      <c r="B12" s="16" t="s">
        <v>26</v>
      </c>
      <c r="C12" s="10">
        <v>750</v>
      </c>
      <c r="D12" s="44">
        <f t="shared" si="0"/>
        <v>375</v>
      </c>
      <c r="E12" s="45">
        <f t="shared" si="1"/>
        <v>187.5</v>
      </c>
    </row>
    <row r="13" spans="2:5" ht="12">
      <c r="B13" s="16" t="s">
        <v>27</v>
      </c>
      <c r="C13" s="10">
        <v>500</v>
      </c>
      <c r="D13" s="44">
        <f t="shared" si="0"/>
        <v>250</v>
      </c>
      <c r="E13" s="45">
        <f t="shared" si="1"/>
        <v>125</v>
      </c>
    </row>
    <row r="14" spans="2:5" ht="12">
      <c r="B14" s="16" t="s">
        <v>28</v>
      </c>
      <c r="C14" s="10">
        <v>400</v>
      </c>
      <c r="D14" s="44">
        <f t="shared" si="0"/>
        <v>200</v>
      </c>
      <c r="E14" s="45">
        <f t="shared" si="1"/>
        <v>100</v>
      </c>
    </row>
    <row r="15" spans="2:5" ht="12">
      <c r="B15" s="16" t="s">
        <v>29</v>
      </c>
      <c r="C15" s="10">
        <v>5000</v>
      </c>
      <c r="D15" s="44">
        <f t="shared" si="0"/>
        <v>2500</v>
      </c>
      <c r="E15" s="45">
        <f t="shared" si="1"/>
        <v>1250</v>
      </c>
    </row>
    <row r="16" spans="2:5" ht="12">
      <c r="B16" s="31" t="s">
        <v>17</v>
      </c>
      <c r="C16" s="13">
        <v>2000</v>
      </c>
      <c r="D16" s="46">
        <f>C16/2</f>
        <v>1000</v>
      </c>
      <c r="E16" s="47">
        <f>D16/2</f>
        <v>500</v>
      </c>
    </row>
    <row r="17" spans="2:5" ht="12" thickBot="1">
      <c r="B17" s="30" t="s">
        <v>5</v>
      </c>
      <c r="C17" s="25">
        <f>SUM(C6:C16)</f>
        <v>39350</v>
      </c>
      <c r="D17" s="25">
        <f>SUM(D6:D16)</f>
        <v>19675</v>
      </c>
      <c r="E17" s="48">
        <f>SUM(E6:E16)</f>
        <v>9837.5</v>
      </c>
    </row>
    <row r="18" spans="3:5" ht="12" thickBot="1">
      <c r="C18" s="2"/>
      <c r="D18" s="3"/>
      <c r="E18" s="3"/>
    </row>
    <row r="19" spans="2:5" ht="12">
      <c r="B19" s="41" t="s">
        <v>18</v>
      </c>
      <c r="C19" s="57">
        <f>C17/12</f>
        <v>3279.1666666666665</v>
      </c>
      <c r="D19" s="57"/>
      <c r="E19" s="58"/>
    </row>
    <row r="20" spans="2:5" ht="12">
      <c r="B20" s="49" t="s">
        <v>19</v>
      </c>
      <c r="C20" s="55">
        <v>10000</v>
      </c>
      <c r="D20" s="55"/>
      <c r="E20" s="56"/>
    </row>
    <row r="21" spans="2:5" ht="12" thickBot="1">
      <c r="B21" s="27" t="s">
        <v>20</v>
      </c>
      <c r="C21" s="53">
        <f>C20/C19</f>
        <v>3.0495552731893265</v>
      </c>
      <c r="D21" s="53"/>
      <c r="E21" s="54"/>
    </row>
  </sheetData>
  <sheetProtection/>
  <mergeCells count="5">
    <mergeCell ref="B4:E4"/>
    <mergeCell ref="C21:E21"/>
    <mergeCell ref="C20:E20"/>
    <mergeCell ref="C19:E19"/>
    <mergeCell ref="C2:D2"/>
  </mergeCells>
  <printOptions/>
  <pageMargins left="0.7" right="0.7" top="0.75" bottom="0.75" header="0.3" footer="0.3"/>
  <pageSetup horizontalDpi="600" verticalDpi="600" orientation="portrait" r:id="rId2"/>
  <headerFooter>
    <oddHeader>&amp;CSpending Analysis</oddHeader>
    <oddFooter>&amp;Rwww.spreadsheetshoppe.com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showGridLines="0" tabSelected="1" zoomScale="90" zoomScaleNormal="90" workbookViewId="0" topLeftCell="A1">
      <selection activeCell="E1" sqref="E1"/>
    </sheetView>
  </sheetViews>
  <sheetFormatPr defaultColWidth="9.33203125" defaultRowHeight="12"/>
  <cols>
    <col min="1" max="1" width="3.66015625" style="0" customWidth="1"/>
    <col min="2" max="2" width="18.33203125" style="0" customWidth="1"/>
    <col min="3" max="8" width="12.66015625" style="0" customWidth="1"/>
    <col min="9" max="9" width="2.66015625" style="0" customWidth="1"/>
    <col min="10" max="10" width="18.33203125" style="0" customWidth="1"/>
    <col min="11" max="16" width="12.66015625" style="0" customWidth="1"/>
  </cols>
  <sheetData>
    <row r="2" spans="9:12" ht="12">
      <c r="I2" s="5"/>
      <c r="L2" s="5"/>
    </row>
    <row r="3" spans="2:12" ht="12">
      <c r="B3" s="37" t="s">
        <v>32</v>
      </c>
      <c r="C3" s="59">
        <v>40908</v>
      </c>
      <c r="D3" s="60"/>
      <c r="I3" s="1"/>
      <c r="L3" s="1"/>
    </row>
    <row r="4" spans="9:12" ht="12" thickBot="1">
      <c r="I4" s="5"/>
      <c r="L4" s="5"/>
    </row>
    <row r="5" spans="2:16" ht="13.5">
      <c r="B5" s="50" t="s">
        <v>21</v>
      </c>
      <c r="C5" s="51"/>
      <c r="D5" s="51"/>
      <c r="E5" s="51"/>
      <c r="F5" s="51"/>
      <c r="G5" s="51"/>
      <c r="H5" s="52"/>
      <c r="J5" s="50" t="s">
        <v>22</v>
      </c>
      <c r="K5" s="51"/>
      <c r="L5" s="51"/>
      <c r="M5" s="51"/>
      <c r="N5" s="51"/>
      <c r="O5" s="51"/>
      <c r="P5" s="52"/>
    </row>
    <row r="6" spans="2:16" s="6" customFormat="1" ht="24" thickBot="1">
      <c r="B6" s="32" t="s">
        <v>4</v>
      </c>
      <c r="C6" s="33" t="s">
        <v>3</v>
      </c>
      <c r="D6" s="33" t="s">
        <v>0</v>
      </c>
      <c r="E6" s="33" t="s">
        <v>6</v>
      </c>
      <c r="F6" s="33" t="s">
        <v>7</v>
      </c>
      <c r="G6" s="33" t="s">
        <v>2</v>
      </c>
      <c r="H6" s="34" t="s">
        <v>1</v>
      </c>
      <c r="J6" s="32" t="s">
        <v>4</v>
      </c>
      <c r="K6" s="33" t="s">
        <v>3</v>
      </c>
      <c r="L6" s="33" t="s">
        <v>0</v>
      </c>
      <c r="M6" s="33" t="s">
        <v>6</v>
      </c>
      <c r="N6" s="33" t="s">
        <v>7</v>
      </c>
      <c r="O6" s="33" t="s">
        <v>2</v>
      </c>
      <c r="P6" s="34" t="s">
        <v>1</v>
      </c>
    </row>
    <row r="7" spans="2:16" ht="12">
      <c r="B7" s="15" t="s">
        <v>33</v>
      </c>
      <c r="C7" s="7">
        <v>5000</v>
      </c>
      <c r="D7" s="7"/>
      <c r="E7" s="8">
        <v>0.025</v>
      </c>
      <c r="F7" s="9" t="s">
        <v>8</v>
      </c>
      <c r="G7" s="17">
        <f>FV(E7/CHOOSE(MATCH(F7,{"Daily","Weekly","Monthly","Quarterly","Yearly"},0),360,52,12,4,1),CHOOSE(MATCH(F7,{"Daily","Weekly","Monthly","Quarterly","Yearly"},0),360,52,12,4,1),-D7,-C7)-C7-D7*CHOOSE(MATCH(F7,{"Daily","Weekly","Monthly","Quarterly","Yearly"},0),360,52,12,4,1)</f>
        <v>126.44228491645117</v>
      </c>
      <c r="H7" s="21">
        <f>_xlfn.IFERROR((C7+G7)/C7-1,0)</f>
        <v>0.025288456983290297</v>
      </c>
      <c r="J7" s="15" t="s">
        <v>33</v>
      </c>
      <c r="K7" s="7">
        <v>6000</v>
      </c>
      <c r="L7" s="7"/>
      <c r="M7" s="8">
        <v>0.025</v>
      </c>
      <c r="N7" s="9" t="s">
        <v>8</v>
      </c>
      <c r="O7" s="17">
        <f>FV(M7/CHOOSE(MATCH(N7,{"Daily","Weekly","Monthly","Quarterly","Yearly"},0),360,52,12,4,1),CHOOSE(MATCH(N7,{"Daily","Weekly","Monthly","Quarterly","Yearly"},0),360,52,12,4,1),-L7,-K7)-K7-L7*CHOOSE(MATCH(N7,{"Daily","Weekly","Monthly","Quarterly","Yearly"},0),360,52,12,4,1)</f>
        <v>151.7307418997416</v>
      </c>
      <c r="P7" s="21">
        <f>_xlfn.IFERROR((K7+O7)/K7-1,0)</f>
        <v>0.025288456983290297</v>
      </c>
    </row>
    <row r="8" spans="2:16" ht="12">
      <c r="B8" s="16" t="s">
        <v>35</v>
      </c>
      <c r="C8" s="10">
        <v>1000</v>
      </c>
      <c r="D8" s="10"/>
      <c r="E8" s="11">
        <v>0.0025</v>
      </c>
      <c r="F8" s="12" t="s">
        <v>8</v>
      </c>
      <c r="G8" s="18">
        <f>FV(E8/CHOOSE(MATCH(F8,{"Daily","Weekly","Monthly","Quarterly","Yearly"},0),360,52,12,4,1),CHOOSE(MATCH(F8,{"Daily","Weekly","Monthly","Quarterly","Yearly"},0),360,52,12,4,1),-D8,-C8)-C8-D8*CHOOSE(MATCH(F8,{"Daily","Weekly","Monthly","Quarterly","Yearly"},0),360,52,12,4,1)</f>
        <v>2.502866573560482</v>
      </c>
      <c r="H8" s="22">
        <f>_xlfn.IFERROR((C8+G8)/C8-1,0)</f>
        <v>0.0025028665735604694</v>
      </c>
      <c r="J8" s="16" t="s">
        <v>35</v>
      </c>
      <c r="K8" s="10">
        <v>1000</v>
      </c>
      <c r="L8" s="10"/>
      <c r="M8" s="11">
        <v>0.0025</v>
      </c>
      <c r="N8" s="12" t="s">
        <v>8</v>
      </c>
      <c r="O8" s="18">
        <f>FV(M8/CHOOSE(MATCH(N8,{"Daily","Weekly","Monthly","Quarterly","Yearly"},0),360,52,12,4,1),CHOOSE(MATCH(N8,{"Daily","Weekly","Monthly","Quarterly","Yearly"},0),360,52,12,4,1),-L8,-K8)-K8-L8*CHOOSE(MATCH(N8,{"Daily","Weekly","Monthly","Quarterly","Yearly"},0),360,52,12,4,1)</f>
        <v>2.502866573560482</v>
      </c>
      <c r="P8" s="22">
        <f>_xlfn.IFERROR((K8+O8)/K8-1,0)</f>
        <v>0.0025028665735604694</v>
      </c>
    </row>
    <row r="9" spans="2:16" ht="12">
      <c r="B9" s="16" t="s">
        <v>34</v>
      </c>
      <c r="C9" s="10">
        <v>4000</v>
      </c>
      <c r="D9" s="10"/>
      <c r="E9" s="11">
        <v>0.005</v>
      </c>
      <c r="F9" s="12" t="s">
        <v>8</v>
      </c>
      <c r="G9" s="18">
        <f>FV(E9/CHOOSE(MATCH(F9,{"Daily","Weekly","Monthly","Quarterly","Yearly"},0),360,52,12,4,1),CHOOSE(MATCH(F9,{"Daily","Weekly","Monthly","Quarterly","Yearly"},0),360,52,12,4,1),-D9,-C9)-C9-D9*CHOOSE(MATCH(F9,{"Daily","Weekly","Monthly","Quarterly","Yearly"},0),360,52,12,4,1)</f>
        <v>20.045897050461008</v>
      </c>
      <c r="H9" s="22">
        <f>_xlfn.IFERROR((C9+G9)/C9-1,0)</f>
        <v>0.005011474262615279</v>
      </c>
      <c r="J9" s="16" t="s">
        <v>36</v>
      </c>
      <c r="K9" s="10">
        <v>2000</v>
      </c>
      <c r="L9" s="10"/>
      <c r="M9" s="11">
        <v>0.01</v>
      </c>
      <c r="N9" s="12" t="s">
        <v>8</v>
      </c>
      <c r="O9" s="18">
        <f>FV(M9/CHOOSE(MATCH(N9,{"Daily","Weekly","Monthly","Quarterly","Yearly"},0),360,52,12,4,1),CHOOSE(MATCH(N9,{"Daily","Weekly","Monthly","Quarterly","Yearly"},0),360,52,12,4,1),-L9,-K9)-K9-L9*CHOOSE(MATCH(N9,{"Daily","Weekly","Monthly","Quarterly","Yearly"},0),360,52,12,4,1)</f>
        <v>20.091921774361253</v>
      </c>
      <c r="P9" s="22">
        <f>_xlfn.IFERROR((K9+O9)/K9-1,0)</f>
        <v>0.010045960887180572</v>
      </c>
    </row>
    <row r="10" spans="2:16" ht="12">
      <c r="B10" s="16"/>
      <c r="C10" s="10"/>
      <c r="D10" s="10"/>
      <c r="E10" s="11"/>
      <c r="F10" s="12" t="s">
        <v>9</v>
      </c>
      <c r="G10" s="18">
        <f>FV(E10/CHOOSE(MATCH(F10,{"Daily","Weekly","Monthly","Quarterly","Yearly"},0),360,52,12,4,1),CHOOSE(MATCH(F10,{"Daily","Weekly","Monthly","Quarterly","Yearly"},0),360,52,12,4,1),-D10,-C10)-C10-D10*CHOOSE(MATCH(F10,{"Daily","Weekly","Monthly","Quarterly","Yearly"},0),360,52,12,4,1)</f>
        <v>0</v>
      </c>
      <c r="H10" s="22">
        <f>_xlfn.IFERROR((C10+G10)/C10-1,0)</f>
        <v>0</v>
      </c>
      <c r="J10" s="16" t="s">
        <v>37</v>
      </c>
      <c r="K10" s="10">
        <v>1000</v>
      </c>
      <c r="L10" s="10"/>
      <c r="M10" s="11">
        <v>0.02</v>
      </c>
      <c r="N10" s="12" t="s">
        <v>8</v>
      </c>
      <c r="O10" s="18">
        <f>FV(M10/CHOOSE(MATCH(N10,{"Daily","Weekly","Monthly","Quarterly","Yearly"},0),360,52,12,4,1),CHOOSE(MATCH(N10,{"Daily","Weekly","Monthly","Quarterly","Yearly"},0),360,52,12,4,1),-L10,-K10)-K10-L10*CHOOSE(MATCH(N10,{"Daily","Weekly","Monthly","Quarterly","Yearly"},0),360,52,12,4,1)</f>
        <v>20.184355681501984</v>
      </c>
      <c r="P10" s="22">
        <f>_xlfn.IFERROR((K10+O10)/K10-1,0)</f>
        <v>0.02018435568150201</v>
      </c>
    </row>
    <row r="11" spans="2:16" ht="12">
      <c r="B11" s="31"/>
      <c r="C11" s="13"/>
      <c r="D11" s="13"/>
      <c r="E11" s="14"/>
      <c r="F11" s="29" t="s">
        <v>10</v>
      </c>
      <c r="G11" s="19">
        <f>FV(E11/CHOOSE(MATCH(F11,{"Daily","Weekly","Monthly","Quarterly","Yearly"},0),360,52,12,4,1),CHOOSE(MATCH(F11,{"Daily","Weekly","Monthly","Quarterly","Yearly"},0),360,52,12,4,1),-D11,-C11)-C11-D11*CHOOSE(MATCH(F11,{"Daily","Weekly","Monthly","Quarterly","Yearly"},0),360,52,12,4,1)</f>
        <v>0</v>
      </c>
      <c r="H11" s="23">
        <f>_xlfn.IFERROR((C11+G11)/C11-1,0)</f>
        <v>0</v>
      </c>
      <c r="J11" s="31"/>
      <c r="K11" s="13"/>
      <c r="L11" s="13"/>
      <c r="M11" s="14"/>
      <c r="N11" s="29" t="s">
        <v>10</v>
      </c>
      <c r="O11" s="19">
        <f>FV(M11/CHOOSE(MATCH(N11,{"Daily","Weekly","Monthly","Quarterly","Yearly"},0),360,52,12,4,1),CHOOSE(MATCH(N11,{"Daily","Weekly","Monthly","Quarterly","Yearly"},0),360,52,12,4,1),-L11,-K11)-K11-L11*CHOOSE(MATCH(N11,{"Daily","Weekly","Monthly","Quarterly","Yearly"},0),360,52,12,4,1)</f>
        <v>0</v>
      </c>
      <c r="P11" s="23">
        <f>_xlfn.IFERROR((K11+O11)/K11-1,0)</f>
        <v>0</v>
      </c>
    </row>
    <row r="12" spans="2:16" ht="12" thickBot="1">
      <c r="B12" s="30" t="s">
        <v>5</v>
      </c>
      <c r="C12" s="25">
        <f>SUM(C7:C11)</f>
        <v>10000</v>
      </c>
      <c r="D12" s="25">
        <f>SUM(D7:D11)</f>
        <v>0</v>
      </c>
      <c r="E12" s="26">
        <f>SUMPRODUCT(C7:C11,E7:E11)/C12</f>
        <v>0.01475</v>
      </c>
      <c r="F12" s="28"/>
      <c r="G12" s="20">
        <f>SUM(G7:G11)</f>
        <v>148.99104854047266</v>
      </c>
      <c r="H12" s="24">
        <f>SUMPRODUCT(C7:C11,H7:H11)/C12</f>
        <v>0.014899104854047308</v>
      </c>
      <c r="J12" s="30" t="s">
        <v>5</v>
      </c>
      <c r="K12" s="25">
        <f>SUM(K7:K11)</f>
        <v>10000</v>
      </c>
      <c r="L12" s="25">
        <f>SUM(L7:L11)</f>
        <v>0</v>
      </c>
      <c r="M12" s="26">
        <f>SUMPRODUCT(K7:K11,M7:M11)/K12</f>
        <v>0.01925</v>
      </c>
      <c r="N12" s="28"/>
      <c r="O12" s="20">
        <f>SUM(O7:O11)</f>
        <v>194.5098859291653</v>
      </c>
      <c r="P12" s="24">
        <f>SUMPRODUCT(K7:K11,P7:P11)/K12</f>
        <v>0.01945098859291654</v>
      </c>
    </row>
    <row r="13" ht="12">
      <c r="O13" s="4"/>
    </row>
    <row r="19" ht="12">
      <c r="R19" s="4"/>
    </row>
    <row r="33" spans="1:16" ht="1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5"/>
      <c r="B34" s="35"/>
      <c r="C34" s="35">
        <v>1</v>
      </c>
      <c r="D34" s="35">
        <v>2</v>
      </c>
      <c r="E34" s="35">
        <v>3</v>
      </c>
      <c r="F34" s="35">
        <v>4</v>
      </c>
      <c r="G34" s="35">
        <v>5</v>
      </c>
      <c r="H34" s="35">
        <v>10</v>
      </c>
      <c r="I34" s="35">
        <v>15</v>
      </c>
      <c r="J34" s="35">
        <v>20</v>
      </c>
      <c r="K34" s="35">
        <v>25</v>
      </c>
      <c r="L34" s="35">
        <v>30</v>
      </c>
      <c r="M34" s="35">
        <v>35</v>
      </c>
      <c r="N34" s="35"/>
      <c r="O34" s="35"/>
      <c r="P34" s="35"/>
    </row>
    <row r="35" spans="1:16" ht="12">
      <c r="A35" s="35"/>
      <c r="B35" s="35"/>
      <c r="C35" s="36">
        <f>FV($E$7/CHOOSE(MATCH($F$7,{"Daily","Weekly","Monthly","Quarterly","Yearly"},0),360,52,12,4,1),CHOOSE(MATCH($F$7,{"Daily","Weekly","Monthly","Quarterly","Yearly"},0),360,52,12,4,1)*C$34,-$D$7,-$C$7)+FV($E$8/CHOOSE(MATCH($F$8,{"Daily","Weekly","Monthly","Quarterly","Yearly"},0),360,52,12,4,1),CHOOSE(MATCH($F$8,{"Daily","Weekly","Monthly","Quarterly","Yearly"},0),360,52,12,4,1)*C$34,-$D$8,-$C$8)+FV($E$9/CHOOSE(MATCH($F$9,{"Daily","Weekly","Monthly","Quarterly","Yearly"},0),360,52,12,4,1),CHOOSE(MATCH($F$9,{"Daily","Weekly","Monthly","Quarterly","Yearly"},0),360,52,12,4,1)*C$34,-$D$9,-$C$9)+FV($E$10/CHOOSE(MATCH($F$10,{"Daily","Weekly","Monthly","Quarterly","Yearly"},0),360,52,12,4,1),CHOOSE(MATCH($F$10,{"Daily","Weekly","Monthly","Quarterly","Yearly"},0),360,52,12,4,1)*C$34,-$D$10,-$C$10)+FV($E$11/CHOOSE(MATCH($F$11,{"Daily","Weekly","Monthly","Quarterly","Yearly"},0),360,52,12,4,1),CHOOSE(MATCH($F$11,{"Daily","Weekly","Monthly","Quarterly","Yearly"},0),360,52,12,4,1)*C$34,-$D$11,-$C$11)</f>
        <v>10148.991048540473</v>
      </c>
      <c r="D35" s="36">
        <f>FV($E$7/CHOOSE(MATCH($F$7,{"Daily","Weekly","Monthly","Quarterly","Yearly"},0),360,52,12,4,1),CHOOSE(MATCH($F$7,{"Daily","Weekly","Monthly","Quarterly","Yearly"},0),360,52,12,4,1)*D$34,-$D$7,-$C$7)+FV($E$8/CHOOSE(MATCH($F$8,{"Daily","Weekly","Monthly","Quarterly","Yearly"},0),360,52,12,4,1),CHOOSE(MATCH($F$8,{"Daily","Weekly","Monthly","Quarterly","Yearly"},0),360,52,12,4,1)*D$34,-$D$8,-$C$8)+FV($E$9/CHOOSE(MATCH($F$9,{"Daily","Weekly","Monthly","Quarterly","Yearly"},0),360,52,12,4,1),CHOOSE(MATCH($F$9,{"Daily","Weekly","Monthly","Quarterly","Yearly"},0),360,52,12,4,1)*D$34,-$D$9,-$C$9)+FV($E$10/CHOOSE(MATCH($F$10,{"Daily","Weekly","Monthly","Quarterly","Yearly"},0),360,52,12,4,1),CHOOSE(MATCH($F$10,{"Daily","Weekly","Monthly","Quarterly","Yearly"},0),360,52,12,4,1)*D$34,-$D$10,-$C$10)+FV($E$11/CHOOSE(MATCH($F$11,{"Daily","Weekly","Monthly","Quarterly","Yearly"},0),360,52,12,4,1),CHOOSE(MATCH($F$11,{"Daily","Weekly","Monthly","Quarterly","Yearly"},0),360,52,12,4,1)*D$34,-$D$11,-$C$11)</f>
        <v>10301.28635120215</v>
      </c>
      <c r="E35" s="36">
        <f>FV($E$7/CHOOSE(MATCH($F$7,{"Daily","Weekly","Monthly","Quarterly","Yearly"},0),360,52,12,4,1),CHOOSE(MATCH($F$7,{"Daily","Weekly","Monthly","Quarterly","Yearly"},0),360,52,12,4,1)*E$34,-$D$7,-$C$7)+FV($E$8/CHOOSE(MATCH($F$8,{"Daily","Weekly","Monthly","Quarterly","Yearly"},0),360,52,12,4,1),CHOOSE(MATCH($F$8,{"Daily","Weekly","Monthly","Quarterly","Yearly"},0),360,52,12,4,1)*E$34,-$D$8,-$C$8)+FV($E$9/CHOOSE(MATCH($F$9,{"Daily","Weekly","Monthly","Quarterly","Yearly"},0),360,52,12,4,1),CHOOSE(MATCH($F$9,{"Daily","Weekly","Monthly","Quarterly","Yearly"},0),360,52,12,4,1)*E$34,-$D$9,-$C$9)+FV($E$10/CHOOSE(MATCH($F$10,{"Daily","Weekly","Monthly","Quarterly","Yearly"},0),360,52,12,4,1),CHOOSE(MATCH($F$10,{"Daily","Weekly","Monthly","Quarterly","Yearly"},0),360,52,12,4,1)*E$34,-$D$10,-$C$10)+FV($E$11/CHOOSE(MATCH($F$11,{"Daily","Weekly","Monthly","Quarterly","Yearly"},0),360,52,12,4,1),CHOOSE(MATCH($F$11,{"Daily","Weekly","Monthly","Quarterly","Yearly"},0),360,52,12,4,1)*E$34,-$D$11,-$C$11)</f>
        <v>10456.967287721036</v>
      </c>
      <c r="F35" s="36">
        <f>FV($E$7/CHOOSE(MATCH($F$7,{"Daily","Weekly","Monthly","Quarterly","Yearly"},0),360,52,12,4,1),CHOOSE(MATCH($F$7,{"Daily","Weekly","Monthly","Quarterly","Yearly"},0),360,52,12,4,1)*F$34,-$D$7,-$C$7)+FV($E$8/CHOOSE(MATCH($F$8,{"Daily","Weekly","Monthly","Quarterly","Yearly"},0),360,52,12,4,1),CHOOSE(MATCH($F$8,{"Daily","Weekly","Monthly","Quarterly","Yearly"},0),360,52,12,4,1)*F$34,-$D$8,-$C$8)+FV($E$9/CHOOSE(MATCH($F$9,{"Daily","Weekly","Monthly","Quarterly","Yearly"},0),360,52,12,4,1),CHOOSE(MATCH($F$9,{"Daily","Weekly","Monthly","Quarterly","Yearly"},0),360,52,12,4,1)*F$34,-$D$9,-$C$9)+FV($E$10/CHOOSE(MATCH($F$10,{"Daily","Weekly","Monthly","Quarterly","Yearly"},0),360,52,12,4,1),CHOOSE(MATCH($F$10,{"Daily","Weekly","Monthly","Quarterly","Yearly"},0),360,52,12,4,1)*F$34,-$D$10,-$C$10)+FV($E$11/CHOOSE(MATCH($F$11,{"Daily","Weekly","Monthly","Quarterly","Yearly"},0),360,52,12,4,1),CHOOSE(MATCH($F$11,{"Daily","Weekly","Monthly","Quarterly","Yearly"},0),360,52,12,4,1)*F$34,-$D$11,-$C$11)</f>
        <v>10616.117285235394</v>
      </c>
      <c r="G35" s="36">
        <f>FV($E$7/CHOOSE(MATCH($F$7,{"Daily","Weekly","Monthly","Quarterly","Yearly"},0),360,52,12,4,1),CHOOSE(MATCH($F$7,{"Daily","Weekly","Monthly","Quarterly","Yearly"},0),360,52,12,4,1)*G$34,-$D$7,-$C$7)+FV($E$8/CHOOSE(MATCH($F$8,{"Daily","Weekly","Monthly","Quarterly","Yearly"},0),360,52,12,4,1),CHOOSE(MATCH($F$8,{"Daily","Weekly","Monthly","Quarterly","Yearly"},0),360,52,12,4,1)*G$34,-$D$8,-$C$8)+FV($E$9/CHOOSE(MATCH($F$9,{"Daily","Weekly","Monthly","Quarterly","Yearly"},0),360,52,12,4,1),CHOOSE(MATCH($F$9,{"Daily","Weekly","Monthly","Quarterly","Yearly"},0),360,52,12,4,1)*G$34,-$D$9,-$C$9)+FV($E$10/CHOOSE(MATCH($F$10,{"Daily","Weekly","Monthly","Quarterly","Yearly"},0),360,52,12,4,1),CHOOSE(MATCH($F$10,{"Daily","Weekly","Monthly","Quarterly","Yearly"},0),360,52,12,4,1)*G$34,-$D$10,-$C$10)+FV($E$11/CHOOSE(MATCH($F$11,{"Daily","Weekly","Monthly","Quarterly","Yearly"},0),360,52,12,4,1),CHOOSE(MATCH($F$11,{"Daily","Weekly","Monthly","Quarterly","Yearly"},0),360,52,12,4,1)*G$34,-$D$11,-$C$11)</f>
        <v>10778.821870009326</v>
      </c>
      <c r="H35" s="36">
        <f>FV($E$7/CHOOSE(MATCH($F$7,{"Daily","Weekly","Monthly","Quarterly","Yearly"},0),360,52,12,4,1),CHOOSE(MATCH($F$7,{"Daily","Weekly","Monthly","Quarterly","Yearly"},0),360,52,12,4,1)*H$34,-$D$7,-$C$7)+FV($E$8/CHOOSE(MATCH($F$8,{"Daily","Weekly","Monthly","Quarterly","Yearly"},0),360,52,12,4,1),CHOOSE(MATCH($F$8,{"Daily","Weekly","Monthly","Quarterly","Yearly"},0),360,52,12,4,1)*H$34,-$D$8,-$C$8)+FV($E$9/CHOOSE(MATCH($F$9,{"Daily","Weekly","Monthly","Quarterly","Yearly"},0),360,52,12,4,1),CHOOSE(MATCH($F$9,{"Daily","Weekly","Monthly","Quarterly","Yearly"},0),360,52,12,4,1)*H$34,-$D$9,-$C$9)+FV($E$10/CHOOSE(MATCH($F$10,{"Daily","Weekly","Monthly","Quarterly","Yearly"},0),360,52,12,4,1),CHOOSE(MATCH($F$10,{"Daily","Weekly","Monthly","Quarterly","Yearly"},0),360,52,12,4,1)*H$34,-$D$10,-$C$10)+FV($E$11/CHOOSE(MATCH($F$11,{"Daily","Weekly","Monthly","Quarterly","Yearly"},0),360,52,12,4,1),CHOOSE(MATCH($F$11,{"Daily","Weekly","Monthly","Quarterly","Yearly"},0),360,52,12,4,1)*H$34,-$D$11,-$C$11)</f>
        <v>11648.8107566314</v>
      </c>
      <c r="I35" s="36">
        <f>FV($E$7/CHOOSE(MATCH($F$7,{"Daily","Weekly","Monthly","Quarterly","Yearly"},0),360,52,12,4,1),CHOOSE(MATCH($F$7,{"Daily","Weekly","Monthly","Quarterly","Yearly"},0),360,52,12,4,1)*I$34,-$D$7,-$C$7)+FV($E$8/CHOOSE(MATCH($F$8,{"Daily","Weekly","Monthly","Quarterly","Yearly"},0),360,52,12,4,1),CHOOSE(MATCH($F$8,{"Daily","Weekly","Monthly","Quarterly","Yearly"},0),360,52,12,4,1)*I$34,-$D$8,-$C$8)+FV($E$9/CHOOSE(MATCH($F$9,{"Daily","Weekly","Monthly","Quarterly","Yearly"},0),360,52,12,4,1),CHOOSE(MATCH($F$9,{"Daily","Weekly","Monthly","Quarterly","Yearly"},0),360,52,12,4,1)*I$34,-$D$9,-$C$9)+FV($E$10/CHOOSE(MATCH($F$10,{"Daily","Weekly","Monthly","Quarterly","Yearly"},0),360,52,12,4,1),CHOOSE(MATCH($F$10,{"Daily","Weekly","Monthly","Quarterly","Yearly"},0),360,52,12,4,1)*I$34,-$D$10,-$C$10)+FV($E$11/CHOOSE(MATCH($F$11,{"Daily","Weekly","Monthly","Quarterly","Yearly"},0),360,52,12,4,1),CHOOSE(MATCH($F$11,{"Daily","Weekly","Monthly","Quarterly","Yearly"},0),360,52,12,4,1)*I$34,-$D$11,-$C$11)</f>
        <v>12621.796984319306</v>
      </c>
      <c r="J35" s="36">
        <f>FV($E$7/CHOOSE(MATCH($F$7,{"Daily","Weekly","Monthly","Quarterly","Yearly"},0),360,52,12,4,1),CHOOSE(MATCH($F$7,{"Daily","Weekly","Monthly","Quarterly","Yearly"},0),360,52,12,4,1)*J$34,-$D$7,-$C$7)+FV($E$8/CHOOSE(MATCH($F$8,{"Daily","Weekly","Monthly","Quarterly","Yearly"},0),360,52,12,4,1),CHOOSE(MATCH($F$8,{"Daily","Weekly","Monthly","Quarterly","Yearly"},0),360,52,12,4,1)*J$34,-$D$8,-$C$8)+FV($E$9/CHOOSE(MATCH($F$9,{"Daily","Weekly","Monthly","Quarterly","Yearly"},0),360,52,12,4,1),CHOOSE(MATCH($F$9,{"Daily","Weekly","Monthly","Quarterly","Yearly"},0),360,52,12,4,1)*J$34,-$D$9,-$C$9)+FV($E$10/CHOOSE(MATCH($F$10,{"Daily","Weekly","Monthly","Quarterly","Yearly"},0),360,52,12,4,1),CHOOSE(MATCH($F$10,{"Daily","Weekly","Monthly","Quarterly","Yearly"},0),360,52,12,4,1)*J$34,-$D$10,-$C$10)+FV($E$11/CHOOSE(MATCH($F$11,{"Daily","Weekly","Monthly","Quarterly","Yearly"},0),360,52,12,4,1),CHOOSE(MATCH($F$11,{"Daily","Weekly","Monthly","Quarterly","Yearly"},0),360,52,12,4,1)*J$34,-$D$11,-$C$11)</f>
        <v>13711.177100338386</v>
      </c>
      <c r="K35" s="36">
        <f>FV($E$7/CHOOSE(MATCH($F$7,{"Daily","Weekly","Monthly","Quarterly","Yearly"},0),360,52,12,4,1),CHOOSE(MATCH($F$7,{"Daily","Weekly","Monthly","Quarterly","Yearly"},0),360,52,12,4,1)*K$34,-$D$7,-$C$7)+FV($E$8/CHOOSE(MATCH($F$8,{"Daily","Weekly","Monthly","Quarterly","Yearly"},0),360,52,12,4,1),CHOOSE(MATCH($F$8,{"Daily","Weekly","Monthly","Quarterly","Yearly"},0),360,52,12,4,1)*K$34,-$D$8,-$C$8)+FV($E$9/CHOOSE(MATCH($F$9,{"Daily","Weekly","Monthly","Quarterly","Yearly"},0),360,52,12,4,1),CHOOSE(MATCH($F$9,{"Daily","Weekly","Monthly","Quarterly","Yearly"},0),360,52,12,4,1)*K$34,-$D$9,-$C$9)+FV($E$10/CHOOSE(MATCH($F$10,{"Daily","Weekly","Monthly","Quarterly","Yearly"},0),360,52,12,4,1),CHOOSE(MATCH($F$10,{"Daily","Weekly","Monthly","Quarterly","Yearly"},0),360,52,12,4,1)*K$34,-$D$10,-$C$10)+FV($E$11/CHOOSE(MATCH($F$11,{"Daily","Weekly","Monthly","Quarterly","Yearly"},0),360,52,12,4,1),CHOOSE(MATCH($F$11,{"Daily","Weekly","Monthly","Quarterly","Yearly"},0),360,52,12,4,1)*K$34,-$D$11,-$C$11)</f>
        <v>14932.122004379875</v>
      </c>
      <c r="L35" s="36">
        <f>FV($E$7/CHOOSE(MATCH($F$7,{"Daily","Weekly","Monthly","Quarterly","Yearly"},0),360,52,12,4,1),CHOOSE(MATCH($F$7,{"Daily","Weekly","Monthly","Quarterly","Yearly"},0),360,52,12,4,1)*L$34,-$D$7,-$C$7)+FV($E$8/CHOOSE(MATCH($F$8,{"Daily","Weekly","Monthly","Quarterly","Yearly"},0),360,52,12,4,1),CHOOSE(MATCH($F$8,{"Daily","Weekly","Monthly","Quarterly","Yearly"},0),360,52,12,4,1)*L$34,-$D$8,-$C$8)+FV($E$9/CHOOSE(MATCH($F$9,{"Daily","Weekly","Monthly","Quarterly","Yearly"},0),360,52,12,4,1),CHOOSE(MATCH($F$9,{"Daily","Weekly","Monthly","Quarterly","Yearly"},0),360,52,12,4,1)*L$34,-$D$9,-$C$9)+FV($E$10/CHOOSE(MATCH($F$10,{"Daily","Weekly","Monthly","Quarterly","Yearly"},0),360,52,12,4,1),CHOOSE(MATCH($F$10,{"Daily","Weekly","Monthly","Quarterly","Yearly"},0),360,52,12,4,1)*L$34,-$D$10,-$C$10)+FV($E$11/CHOOSE(MATCH($F$11,{"Daily","Weekly","Monthly","Quarterly","Yearly"},0),360,52,12,4,1),CHOOSE(MATCH($F$11,{"Daily","Weekly","Monthly","Quarterly","Yearly"},0),360,52,12,4,1)*L$34,-$D$11,-$C$11)</f>
        <v>16301.812755134873</v>
      </c>
      <c r="M35" s="36">
        <f>FV($E$7/CHOOSE(MATCH($F$7,{"Daily","Weekly","Monthly","Quarterly","Yearly"},0),360,52,12,4,1),CHOOSE(MATCH($F$7,{"Daily","Weekly","Monthly","Quarterly","Yearly"},0),360,52,12,4,1)*M$34,-$D$7,-$C$7)+FV($E$8/CHOOSE(MATCH($F$8,{"Daily","Weekly","Monthly","Quarterly","Yearly"},0),360,52,12,4,1),CHOOSE(MATCH($F$8,{"Daily","Weekly","Monthly","Quarterly","Yearly"},0),360,52,12,4,1)*M$34,-$D$8,-$C$8)+FV($E$9/CHOOSE(MATCH($F$9,{"Daily","Weekly","Monthly","Quarterly","Yearly"},0),360,52,12,4,1),CHOOSE(MATCH($F$9,{"Daily","Weekly","Monthly","Quarterly","Yearly"},0),360,52,12,4,1)*M$34,-$D$9,-$C$9)+FV($E$10/CHOOSE(MATCH($F$10,{"Daily","Weekly","Monthly","Quarterly","Yearly"},0),360,52,12,4,1),CHOOSE(MATCH($F$10,{"Daily","Weekly","Monthly","Quarterly","Yearly"},0),360,52,12,4,1)*M$34,-$D$10,-$C$10)+FV($E$11/CHOOSE(MATCH($F$11,{"Daily","Weekly","Monthly","Quarterly","Yearly"},0),360,52,12,4,1),CHOOSE(MATCH($F$11,{"Daily","Weekly","Monthly","Quarterly","Yearly"},0),360,52,12,4,1)*M$34,-$D$11,-$C$11)</f>
        <v>17839.707734781743</v>
      </c>
      <c r="N35" s="35"/>
      <c r="O35" s="35"/>
      <c r="P35" s="35"/>
    </row>
    <row r="36" spans="1:16" ht="12">
      <c r="A36" s="35"/>
      <c r="B36" s="35"/>
      <c r="C36" s="36">
        <f>FV($M$7/CHOOSE(MATCH($N$7,{"Daily","Weekly","Monthly","Quarterly","Yearly"},0),360,52,12,4,1),CHOOSE(MATCH($N$7,{"Daily","Weekly","Monthly","Quarterly","Yearly"},0),360,52,12,4,1)*C$34,-$L$7,-$K$7)+FV($M$8/CHOOSE(MATCH($N$8,{"Daily","Weekly","Monthly","Quarterly","Yearly"},0),360,52,12,4,1),CHOOSE(MATCH($N$8,{"Daily","Weekly","Monthly","Quarterly","Yearly"},0),360,52,12,4,1)*C$34,-$L$8,-$K$8)+FV($M$9/CHOOSE(MATCH($N$9,{"Daily","Weekly","Monthly","Quarterly","Yearly"},0),360,52,12,4,1),CHOOSE(MATCH($N$9,{"Daily","Weekly","Monthly","Quarterly","Yearly"},0),360,52,12,4,1)*C$34,-$L$9,-$K$9)+FV($M$10/CHOOSE(MATCH($N$10,{"Daily","Weekly","Monthly","Quarterly","Yearly"},0),360,52,12,4,1),CHOOSE(MATCH($N$10,{"Daily","Weekly","Monthly","Quarterly","Yearly"},0),360,52,12,4,1)*C$34,-$L$10,-$K$10)+FV($M$11/CHOOSE(MATCH($N$11,{"Daily","Weekly","Monthly","Quarterly","Yearly"},0),360,52,12,4,1),CHOOSE(MATCH($N$11,{"Daily","Weekly","Monthly","Quarterly","Yearly"},0),360,52,12,4,1)*C$34,-$L$11,-$K$11)</f>
        <v>10194.509885929167</v>
      </c>
      <c r="D36" s="36">
        <f>FV($M$7/CHOOSE(MATCH($N$7,{"Daily","Weekly","Monthly","Quarterly","Yearly"},0),360,52,12,4,1),CHOOSE(MATCH($N$7,{"Daily","Weekly","Monthly","Quarterly","Yearly"},0),360,52,12,4,1)*D$34,-$L$7,-$K$7)+FV($M$8/CHOOSE(MATCH($N$8,{"Daily","Weekly","Monthly","Quarterly","Yearly"},0),360,52,12,4,1),CHOOSE(MATCH($N$8,{"Daily","Weekly","Monthly","Quarterly","Yearly"},0),360,52,12,4,1)*D$34,-$L$8,-$K$8)+FV($M$9/CHOOSE(MATCH($N$9,{"Daily","Weekly","Monthly","Quarterly","Yearly"},0),360,52,12,4,1),CHOOSE(MATCH($N$9,{"Daily","Weekly","Monthly","Quarterly","Yearly"},0),360,52,12,4,1)*D$34,-$L$9,-$K$9)+FV($M$10/CHOOSE(MATCH($N$10,{"Daily","Weekly","Monthly","Quarterly","Yearly"},0),360,52,12,4,1),CHOOSE(MATCH($N$10,{"Daily","Weekly","Monthly","Quarterly","Yearly"},0),360,52,12,4,1)*D$34,-$L$10,-$K$10)+FV($M$11/CHOOSE(MATCH($N$11,{"Daily","Weekly","Monthly","Quarterly","Yearly"},0),360,52,12,4,1),CHOOSE(MATCH($N$11,{"Daily","Weekly","Monthly","Quarterly","Yearly"},0),360,52,12,4,1)*D$34,-$L$11,-$K$11)</f>
        <v>10393.472323413562</v>
      </c>
      <c r="E36" s="36">
        <f>FV($M$7/CHOOSE(MATCH($N$7,{"Daily","Weekly","Monthly","Quarterly","Yearly"},0),360,52,12,4,1),CHOOSE(MATCH($N$7,{"Daily","Weekly","Monthly","Quarterly","Yearly"},0),360,52,12,4,1)*E$34,-$L$7,-$K$7)+FV($M$8/CHOOSE(MATCH($N$8,{"Daily","Weekly","Monthly","Quarterly","Yearly"},0),360,52,12,4,1),CHOOSE(MATCH($N$8,{"Daily","Weekly","Monthly","Quarterly","Yearly"},0),360,52,12,4,1)*E$34,-$L$8,-$K$8)+FV($M$9/CHOOSE(MATCH($N$9,{"Daily","Weekly","Monthly","Quarterly","Yearly"},0),360,52,12,4,1),CHOOSE(MATCH($N$9,{"Daily","Weekly","Monthly","Quarterly","Yearly"},0),360,52,12,4,1)*E$34,-$L$9,-$K$9)+FV($M$10/CHOOSE(MATCH($N$10,{"Daily","Weekly","Monthly","Quarterly","Yearly"},0),360,52,12,4,1),CHOOSE(MATCH($N$10,{"Daily","Weekly","Monthly","Quarterly","Yearly"},0),360,52,12,4,1)*E$34,-$L$10,-$K$10)+FV($M$11/CHOOSE(MATCH($N$11,{"Daily","Weekly","Monthly","Quarterly","Yearly"},0),360,52,12,4,1),CHOOSE(MATCH($N$11,{"Daily","Weekly","Monthly","Quarterly","Yearly"},0),360,52,12,4,1)*E$34,-$L$11,-$K$11)</f>
        <v>10596.994611836191</v>
      </c>
      <c r="F36" s="36">
        <f>FV($M$7/CHOOSE(MATCH($N$7,{"Daily","Weekly","Monthly","Quarterly","Yearly"},0),360,52,12,4,1),CHOOSE(MATCH($N$7,{"Daily","Weekly","Monthly","Quarterly","Yearly"},0),360,52,12,4,1)*F$34,-$L$7,-$K$7)+FV($M$8/CHOOSE(MATCH($N$8,{"Daily","Weekly","Monthly","Quarterly","Yearly"},0),360,52,12,4,1),CHOOSE(MATCH($N$8,{"Daily","Weekly","Monthly","Quarterly","Yearly"},0),360,52,12,4,1)*F$34,-$L$8,-$K$8)+FV($M$9/CHOOSE(MATCH($N$9,{"Daily","Weekly","Monthly","Quarterly","Yearly"},0),360,52,12,4,1),CHOOSE(MATCH($N$9,{"Daily","Weekly","Monthly","Quarterly","Yearly"},0),360,52,12,4,1)*F$34,-$L$9,-$K$9)+FV($M$10/CHOOSE(MATCH($N$10,{"Daily","Weekly","Monthly","Quarterly","Yearly"},0),360,52,12,4,1),CHOOSE(MATCH($N$10,{"Daily","Weekly","Monthly","Quarterly","Yearly"},0),360,52,12,4,1)*F$34,-$L$10,-$K$10)+FV($M$11/CHOOSE(MATCH($N$11,{"Daily","Weekly","Monthly","Quarterly","Yearly"},0),360,52,12,4,1),CHOOSE(MATCH($N$11,{"Daily","Weekly","Monthly","Quarterly","Yearly"},0),360,52,12,4,1)*F$34,-$L$11,-$K$11)</f>
        <v>10805.186690778955</v>
      </c>
      <c r="G36" s="36">
        <f>FV($M$7/CHOOSE(MATCH($N$7,{"Daily","Weekly","Monthly","Quarterly","Yearly"},0),360,52,12,4,1),CHOOSE(MATCH($N$7,{"Daily","Weekly","Monthly","Quarterly","Yearly"},0),360,52,12,4,1)*G$34,-$L$7,-$K$7)+FV($M$8/CHOOSE(MATCH($N$8,{"Daily","Weekly","Monthly","Quarterly","Yearly"},0),360,52,12,4,1),CHOOSE(MATCH($N$8,{"Daily","Weekly","Monthly","Quarterly","Yearly"},0),360,52,12,4,1)*G$34,-$L$8,-$K$8)+FV($M$9/CHOOSE(MATCH($N$9,{"Daily","Weekly","Monthly","Quarterly","Yearly"},0),360,52,12,4,1),CHOOSE(MATCH($N$9,{"Daily","Weekly","Monthly","Quarterly","Yearly"},0),360,52,12,4,1)*G$34,-$L$9,-$K$9)+FV($M$10/CHOOSE(MATCH($N$10,{"Daily","Weekly","Monthly","Quarterly","Yearly"},0),360,52,12,4,1),CHOOSE(MATCH($N$10,{"Daily","Weekly","Monthly","Quarterly","Yearly"},0),360,52,12,4,1)*G$34,-$L$10,-$K$10)+FV($M$11/CHOOSE(MATCH($N$11,{"Daily","Weekly","Monthly","Quarterly","Yearly"},0),360,52,12,4,1),CHOOSE(MATCH($N$11,{"Daily","Weekly","Monthly","Quarterly","Yearly"},0),360,52,12,4,1)*G$34,-$L$11,-$K$11)</f>
        <v>11018.161205630648</v>
      </c>
      <c r="H36" s="36">
        <f>FV($M$7/CHOOSE(MATCH($N$7,{"Daily","Weekly","Monthly","Quarterly","Yearly"},0),360,52,12,4,1),CHOOSE(MATCH($N$7,{"Daily","Weekly","Monthly","Quarterly","Yearly"},0),360,52,12,4,1)*H$34,-$L$7,-$K$7)+FV($M$8/CHOOSE(MATCH($N$8,{"Daily","Weekly","Monthly","Quarterly","Yearly"},0),360,52,12,4,1),CHOOSE(MATCH($N$8,{"Daily","Weekly","Monthly","Quarterly","Yearly"},0),360,52,12,4,1)*H$34,-$L$8,-$K$8)+FV($M$9/CHOOSE(MATCH($N$9,{"Daily","Weekly","Monthly","Quarterly","Yearly"},0),360,52,12,4,1),CHOOSE(MATCH($N$9,{"Daily","Weekly","Monthly","Quarterly","Yearly"},0),360,52,12,4,1)*H$34,-$L$9,-$K$9)+FV($M$10/CHOOSE(MATCH($N$10,{"Daily","Weekly","Monthly","Quarterly","Yearly"},0),360,52,12,4,1),CHOOSE(MATCH($N$10,{"Daily","Weekly","Monthly","Quarterly","Yearly"},0),360,52,12,4,1)*H$34,-$L$10,-$K$10)+FV($M$11/CHOOSE(MATCH($N$11,{"Daily","Weekly","Monthly","Quarterly","Yearly"},0),360,52,12,4,1),CHOOSE(MATCH($N$11,{"Daily","Weekly","Monthly","Quarterly","Yearly"},0),360,52,12,4,1)*H$34,-$L$11,-$K$11)</f>
        <v>12158.91092936326</v>
      </c>
      <c r="I36" s="36">
        <f>FV($M$7/CHOOSE(MATCH($N$7,{"Daily","Weekly","Monthly","Quarterly","Yearly"},0),360,52,12,4,1),CHOOSE(MATCH($N$7,{"Daily","Weekly","Monthly","Quarterly","Yearly"},0),360,52,12,4,1)*I$34,-$L$7,-$K$7)+FV($M$8/CHOOSE(MATCH($N$8,{"Daily","Weekly","Monthly","Quarterly","Yearly"},0),360,52,12,4,1),CHOOSE(MATCH($N$8,{"Daily","Weekly","Monthly","Quarterly","Yearly"},0),360,52,12,4,1)*I$34,-$L$8,-$K$8)+FV($M$9/CHOOSE(MATCH($N$9,{"Daily","Weekly","Monthly","Quarterly","Yearly"},0),360,52,12,4,1),CHOOSE(MATCH($N$9,{"Daily","Weekly","Monthly","Quarterly","Yearly"},0),360,52,12,4,1)*I$34,-$L$9,-$K$9)+FV($M$10/CHOOSE(MATCH($N$10,{"Daily","Weekly","Monthly","Quarterly","Yearly"},0),360,52,12,4,1),CHOOSE(MATCH($N$10,{"Daily","Weekly","Monthly","Quarterly","Yearly"},0),360,52,12,4,1)*I$34,-$L$10,-$K$10)+FV($M$11/CHOOSE(MATCH($N$11,{"Daily","Weekly","Monthly","Quarterly","Yearly"},0),360,52,12,4,1),CHOOSE(MATCH($N$11,{"Daily","Weekly","Monthly","Quarterly","Yearly"},0),360,52,12,4,1)*I$34,-$L$11,-$K$11)</f>
        <v>13437.796787535483</v>
      </c>
      <c r="J36" s="36">
        <f>FV($M$7/CHOOSE(MATCH($N$7,{"Daily","Weekly","Monthly","Quarterly","Yearly"},0),360,52,12,4,1),CHOOSE(MATCH($N$7,{"Daily","Weekly","Monthly","Quarterly","Yearly"},0),360,52,12,4,1)*J$34,-$L$7,-$K$7)+FV($M$8/CHOOSE(MATCH($N$8,{"Daily","Weekly","Monthly","Quarterly","Yearly"},0),360,52,12,4,1),CHOOSE(MATCH($N$8,{"Daily","Weekly","Monthly","Quarterly","Yearly"},0),360,52,12,4,1)*J$34,-$L$8,-$K$8)+FV($M$9/CHOOSE(MATCH($N$9,{"Daily","Weekly","Monthly","Quarterly","Yearly"},0),360,52,12,4,1),CHOOSE(MATCH($N$9,{"Daily","Weekly","Monthly","Quarterly","Yearly"},0),360,52,12,4,1)*J$34,-$L$9,-$K$9)+FV($M$10/CHOOSE(MATCH($N$10,{"Daily","Weekly","Monthly","Quarterly","Yearly"},0),360,52,12,4,1),CHOOSE(MATCH($N$10,{"Daily","Weekly","Monthly","Quarterly","Yearly"},0),360,52,12,4,1)*J$34,-$L$10,-$K$10)+FV($M$11/CHOOSE(MATCH($N$11,{"Daily","Weekly","Monthly","Quarterly","Yearly"},0),360,52,12,4,1),CHOOSE(MATCH($N$11,{"Daily","Weekly","Monthly","Quarterly","Yearly"},0),360,52,12,4,1)*J$34,-$L$11,-$K$11)</f>
        <v>14872.37960249306</v>
      </c>
      <c r="K36" s="36">
        <f>FV($M$7/CHOOSE(MATCH($N$7,{"Daily","Weekly","Monthly","Quarterly","Yearly"},0),360,52,12,4,1),CHOOSE(MATCH($N$7,{"Daily","Weekly","Monthly","Quarterly","Yearly"},0),360,52,12,4,1)*K$34,-$L$7,-$K$7)+FV($M$8/CHOOSE(MATCH($N$8,{"Daily","Weekly","Monthly","Quarterly","Yearly"},0),360,52,12,4,1),CHOOSE(MATCH($N$8,{"Daily","Weekly","Monthly","Quarterly","Yearly"},0),360,52,12,4,1)*K$34,-$L$8,-$K$8)+FV($M$9/CHOOSE(MATCH($N$9,{"Daily","Weekly","Monthly","Quarterly","Yearly"},0),360,52,12,4,1),CHOOSE(MATCH($N$9,{"Daily","Weekly","Monthly","Quarterly","Yearly"},0),360,52,12,4,1)*K$34,-$L$9,-$K$9)+FV($M$10/CHOOSE(MATCH($N$10,{"Daily","Weekly","Monthly","Quarterly","Yearly"},0),360,52,12,4,1),CHOOSE(MATCH($N$10,{"Daily","Weekly","Monthly","Quarterly","Yearly"},0),360,52,12,4,1)*K$34,-$L$10,-$K$10)+FV($M$11/CHOOSE(MATCH($N$11,{"Daily","Weekly","Monthly","Quarterly","Yearly"},0),360,52,12,4,1),CHOOSE(MATCH($N$11,{"Daily","Weekly","Monthly","Quarterly","Yearly"},0),360,52,12,4,1)*K$34,-$L$11,-$K$11)</f>
        <v>16482.49662614225</v>
      </c>
      <c r="L36" s="36">
        <f>FV($M$7/CHOOSE(MATCH($N$7,{"Daily","Weekly","Monthly","Quarterly","Yearly"},0),360,52,12,4,1),CHOOSE(MATCH($N$7,{"Daily","Weekly","Monthly","Quarterly","Yearly"},0),360,52,12,4,1)*L$34,-$L$7,-$K$7)+FV($M$8/CHOOSE(MATCH($N$8,{"Daily","Weekly","Monthly","Quarterly","Yearly"},0),360,52,12,4,1),CHOOSE(MATCH($N$8,{"Daily","Weekly","Monthly","Quarterly","Yearly"},0),360,52,12,4,1)*L$34,-$L$8,-$K$8)+FV($M$9/CHOOSE(MATCH($N$9,{"Daily","Weekly","Monthly","Quarterly","Yearly"},0),360,52,12,4,1),CHOOSE(MATCH($N$9,{"Daily","Weekly","Monthly","Quarterly","Yearly"},0),360,52,12,4,1)*L$34,-$L$9,-$K$9)+FV($M$10/CHOOSE(MATCH($N$10,{"Daily","Weekly","Monthly","Quarterly","Yearly"},0),360,52,12,4,1),CHOOSE(MATCH($N$10,{"Daily","Weekly","Monthly","Quarterly","Yearly"},0),360,52,12,4,1)*L$34,-$L$10,-$K$10)+FV($M$11/CHOOSE(MATCH($N$11,{"Daily","Weekly","Monthly","Quarterly","Yearly"},0),360,52,12,4,1),CHOOSE(MATCH($N$11,{"Daily","Weekly","Monthly","Quarterly","Yearly"},0),360,52,12,4,1)*L$34,-$L$11,-$K$11)</f>
        <v>18290.559356980146</v>
      </c>
      <c r="M36" s="36">
        <f>FV($M$7/CHOOSE(MATCH($N$7,{"Daily","Weekly","Monthly","Quarterly","Yearly"},0),360,52,12,4,1),CHOOSE(MATCH($N$7,{"Daily","Weekly","Monthly","Quarterly","Yearly"},0),360,52,12,4,1)*M$34,-$L$7,-$K$7)+FV($M$8/CHOOSE(MATCH($N$8,{"Daily","Weekly","Monthly","Quarterly","Yearly"},0),360,52,12,4,1),CHOOSE(MATCH($N$8,{"Daily","Weekly","Monthly","Quarterly","Yearly"},0),360,52,12,4,1)*M$34,-$L$8,-$K$8)+FV($M$9/CHOOSE(MATCH($N$9,{"Daily","Weekly","Monthly","Quarterly","Yearly"},0),360,52,12,4,1),CHOOSE(MATCH($N$9,{"Daily","Weekly","Monthly","Quarterly","Yearly"},0),360,52,12,4,1)*M$34,-$L$9,-$K$9)+FV($M$10/CHOOSE(MATCH($N$10,{"Daily","Weekly","Monthly","Quarterly","Yearly"},0),360,52,12,4,1),CHOOSE(MATCH($N$10,{"Daily","Weekly","Monthly","Quarterly","Yearly"},0),360,52,12,4,1)*M$34,-$L$10,-$K$10)+FV($M$11/CHOOSE(MATCH($N$11,{"Daily","Weekly","Monthly","Quarterly","Yearly"},0),360,52,12,4,1),CHOOSE(MATCH($N$11,{"Daily","Weekly","Monthly","Quarterly","Yearly"},0),360,52,12,4,1)*M$34,-$L$11,-$K$11)</f>
        <v>20321.890511023834</v>
      </c>
      <c r="N36" s="35"/>
      <c r="O36" s="35"/>
      <c r="P36" s="35"/>
    </row>
    <row r="37" spans="1:16" ht="1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</sheetData>
  <sheetProtection/>
  <mergeCells count="3">
    <mergeCell ref="J5:P5"/>
    <mergeCell ref="B5:H5"/>
    <mergeCell ref="C3:D3"/>
  </mergeCells>
  <dataValidations count="1">
    <dataValidation type="list" allowBlank="1" showInputMessage="1" showErrorMessage="1" sqref="F7:F11 N7:N11 L3 I3">
      <formula1>"Select, Daily, Weekly, Monthly, Quarterly, Yearly"</formula1>
    </dataValidation>
  </dataValidations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&amp;CEmergency Fund Allocation</oddHead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2012-02-04T21:26:00Z</dcterms:created>
  <dcterms:modified xsi:type="dcterms:W3CDTF">2015-11-02T00:18:50Z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